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" yWindow="15" windowWidth="11670" windowHeight="6330"/>
  </bookViews>
  <sheets>
    <sheet name="PZ-EQL" sheetId="1" r:id="rId1"/>
  </sheets>
  <calcPr calcId="125725"/>
</workbook>
</file>

<file path=xl/calcChain.xml><?xml version="1.0" encoding="utf-8"?>
<calcChain xmlns="http://schemas.openxmlformats.org/spreadsheetml/2006/main">
  <c r="B38" i="1"/>
  <c r="F38"/>
  <c r="B39"/>
  <c r="F39"/>
  <c r="B40"/>
  <c r="F40"/>
  <c r="B41"/>
  <c r="F41"/>
  <c r="B42"/>
  <c r="F42"/>
  <c r="B43"/>
  <c r="F43"/>
  <c r="B44"/>
  <c r="F44"/>
  <c r="B45"/>
  <c r="F45"/>
  <c r="B46"/>
  <c r="F46"/>
  <c r="B47"/>
  <c r="F47"/>
  <c r="B48"/>
  <c r="F48"/>
  <c r="B49"/>
  <c r="F49"/>
  <c r="B50"/>
  <c r="F50"/>
  <c r="B51"/>
  <c r="F51"/>
  <c r="B52"/>
  <c r="F52"/>
  <c r="B53"/>
  <c r="F53"/>
  <c r="B54"/>
  <c r="F54"/>
  <c r="B55"/>
  <c r="F55"/>
  <c r="B56"/>
  <c r="F56"/>
  <c r="B57"/>
  <c r="F57"/>
  <c r="F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37"/>
  <c r="N12"/>
  <c r="N11"/>
  <c r="N9"/>
  <c r="N7"/>
  <c r="J12"/>
  <c r="J11"/>
  <c r="J9"/>
  <c r="J7"/>
  <c r="D18"/>
  <c r="D19"/>
  <c r="D24"/>
  <c r="G24"/>
  <c r="D22"/>
  <c r="D23"/>
  <c r="G23"/>
  <c r="G22"/>
  <c r="D20"/>
  <c r="G20"/>
  <c r="D21"/>
  <c r="G21"/>
  <c r="G19"/>
  <c r="N8"/>
  <c r="J8"/>
  <c r="N10"/>
  <c r="J10"/>
  <c r="N13"/>
  <c r="J13"/>
  <c r="D25"/>
</calcChain>
</file>

<file path=xl/sharedStrings.xml><?xml version="1.0" encoding="utf-8"?>
<sst xmlns="http://schemas.openxmlformats.org/spreadsheetml/2006/main" count="103" uniqueCount="66">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</sst>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MS Sans Serif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4"/>
      <name val="Mangal"/>
      <charset val="1"/>
    </font>
    <font>
      <b/>
      <sz val="12"/>
      <name val="Monotype Corsiva"/>
      <family val="4"/>
    </font>
    <font>
      <sz val="10"/>
      <color rgb="FFFF000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2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1" fontId="0" fillId="0" borderId="4" xfId="0" applyNumberFormat="1" applyBorder="1"/>
    <xf numFmtId="2" fontId="0" fillId="0" borderId="5" xfId="0" applyNumberFormat="1" applyBorder="1"/>
    <xf numFmtId="1" fontId="0" fillId="0" borderId="5" xfId="0" applyNumberFormat="1" applyBorder="1"/>
    <xf numFmtId="164" fontId="0" fillId="0" borderId="5" xfId="0" applyNumberFormat="1" applyBorder="1"/>
    <xf numFmtId="0" fontId="1" fillId="0" borderId="0" xfId="0" applyFont="1"/>
    <xf numFmtId="0" fontId="0" fillId="0" borderId="0" xfId="0" applyBorder="1" applyAlignment="1">
      <alignment horizontal="right"/>
    </xf>
    <xf numFmtId="0" fontId="0" fillId="0" borderId="6" xfId="0" applyBorder="1"/>
    <xf numFmtId="0" fontId="2" fillId="0" borderId="6" xfId="0" applyFont="1" applyBorder="1" applyAlignment="1">
      <alignment horizontal="right"/>
    </xf>
    <xf numFmtId="2" fontId="0" fillId="0" borderId="7" xfId="0" applyNumberFormat="1" applyBorder="1"/>
    <xf numFmtId="0" fontId="0" fillId="0" borderId="6" xfId="0" applyBorder="1" applyAlignment="1">
      <alignment horizontal="right"/>
    </xf>
    <xf numFmtId="2" fontId="0" fillId="0" borderId="8" xfId="0" applyNumberFormat="1" applyBorder="1"/>
    <xf numFmtId="1" fontId="0" fillId="0" borderId="8" xfId="0" applyNumberFormat="1" applyBorder="1"/>
    <xf numFmtId="0" fontId="2" fillId="0" borderId="7" xfId="0" applyFont="1" applyBorder="1"/>
    <xf numFmtId="0" fontId="2" fillId="0" borderId="3" xfId="0" applyFont="1" applyBorder="1" applyAlignment="1">
      <alignment horizontal="right"/>
    </xf>
    <xf numFmtId="0" fontId="2" fillId="0" borderId="6" xfId="0" quotePrefix="1" applyFont="1" applyBorder="1"/>
    <xf numFmtId="0" fontId="3" fillId="0" borderId="0" xfId="0" applyFont="1"/>
    <xf numFmtId="0" fontId="2" fillId="0" borderId="9" xfId="0" applyFont="1" applyBorder="1"/>
    <xf numFmtId="164" fontId="0" fillId="0" borderId="0" xfId="0" applyNumberFormat="1" applyBorder="1"/>
    <xf numFmtId="0" fontId="2" fillId="0" borderId="0" xfId="0" applyFont="1"/>
    <xf numFmtId="4" fontId="0" fillId="0" borderId="5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0" fillId="0" borderId="0" xfId="0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164" fontId="0" fillId="0" borderId="8" xfId="0" applyNumberFormat="1" applyBorder="1"/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1" xfId="0" applyNumberFormat="1" applyFont="1" applyBorder="1"/>
    <xf numFmtId="164" fontId="2" fillId="0" borderId="12" xfId="0" applyNumberFormat="1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4" fontId="0" fillId="3" borderId="5" xfId="0" applyNumberFormat="1" applyFill="1" applyBorder="1"/>
    <xf numFmtId="164" fontId="0" fillId="3" borderId="5" xfId="0" applyNumberFormat="1" applyFill="1" applyBorder="1"/>
    <xf numFmtId="0" fontId="0" fillId="3" borderId="6" xfId="0" applyFill="1" applyBorder="1" applyAlignment="1">
      <alignment horizontal="right"/>
    </xf>
    <xf numFmtId="164" fontId="0" fillId="3" borderId="8" xfId="0" applyNumberFormat="1" applyFill="1" applyBorder="1"/>
    <xf numFmtId="0" fontId="3" fillId="4" borderId="5" xfId="0" applyFont="1" applyFill="1" applyBorder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Frequency response
Equalization</a:t>
            </a:r>
          </a:p>
        </c:rich>
      </c:tx>
      <c:layout>
        <c:manualLayout>
          <c:xMode val="edge"/>
          <c:yMode val="edge"/>
          <c:x val="0.31155778894472391"/>
          <c:y val="2.88461538461538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31658291457288"/>
          <c:y val="0.13846166847737809"/>
          <c:w val="0.78894472361809098"/>
          <c:h val="0.77307764899869413"/>
        </c:manualLayout>
      </c:layout>
      <c:lineChart>
        <c:grouping val="standard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'PZ-EQL'!$B$37:$B$57</c:f>
              <c:numCache>
                <c:formatCode>#,##0</c:formatCode>
                <c:ptCount val="21"/>
                <c:pt idx="0" formatCode="General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31.748021039363991</c:v>
                </c:pt>
                <c:pt idx="6">
                  <c:v>40</c:v>
                </c:pt>
                <c:pt idx="7">
                  <c:v>50.396841995794929</c:v>
                </c:pt>
                <c:pt idx="8">
                  <c:v>63.496042078727982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806.34947193271887</c:v>
                </c:pt>
                <c:pt idx="20">
                  <c:v>1015.9366732596477</c:v>
                </c:pt>
              </c:numCache>
            </c:numRef>
          </c:cat>
          <c:val>
            <c:numRef>
              <c:f>'PZ-EQL'!$D$37:$D$57</c:f>
              <c:numCache>
                <c:formatCode>0.0</c:formatCode>
                <c:ptCount val="21"/>
                <c:pt idx="0">
                  <c:v>-33.68849666647867</c:v>
                </c:pt>
                <c:pt idx="1">
                  <c:v>-29.607263827126328</c:v>
                </c:pt>
                <c:pt idx="2">
                  <c:v>-25.486920434277739</c:v>
                </c:pt>
                <c:pt idx="3">
                  <c:v>-21.305571135664771</c:v>
                </c:pt>
                <c:pt idx="4">
                  <c:v>-17.030965375797312</c:v>
                </c:pt>
                <c:pt idx="5">
                  <c:v>-12.621309350579644</c:v>
                </c:pt>
                <c:pt idx="6">
                  <c:v>-8.0486440283446115</c:v>
                </c:pt>
                <c:pt idx="7">
                  <c:v>-3.430683111565116</c:v>
                </c:pt>
                <c:pt idx="8">
                  <c:v>0.50427969230961045</c:v>
                </c:pt>
                <c:pt idx="9">
                  <c:v>2.3164634127024737</c:v>
                </c:pt>
                <c:pt idx="10">
                  <c:v>2.1972645538042519</c:v>
                </c:pt>
                <c:pt idx="11">
                  <c:v>1.5761557559888182</c:v>
                </c:pt>
                <c:pt idx="12">
                  <c:v>1.0416608604453614</c:v>
                </c:pt>
                <c:pt idx="13">
                  <c:v>0.66959703571554741</c:v>
                </c:pt>
                <c:pt idx="14">
                  <c:v>0.42584113192682338</c:v>
                </c:pt>
                <c:pt idx="15">
                  <c:v>0.26956750229757276</c:v>
                </c:pt>
                <c:pt idx="16">
                  <c:v>0.17026658727842303</c:v>
                </c:pt>
                <c:pt idx="17">
                  <c:v>0.10742346612850184</c:v>
                </c:pt>
                <c:pt idx="18">
                  <c:v>6.7732988138402561E-2</c:v>
                </c:pt>
                <c:pt idx="19">
                  <c:v>4.2692129989404748E-2</c:v>
                </c:pt>
                <c:pt idx="20">
                  <c:v>2.6903253864453802E-2</c:v>
                </c:pt>
              </c:numCache>
            </c:numRef>
          </c:val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'PZ-EQL'!$B$37:$B$57</c:f>
              <c:numCache>
                <c:formatCode>#,##0</c:formatCode>
                <c:ptCount val="21"/>
                <c:pt idx="0" formatCode="General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31.748021039363991</c:v>
                </c:pt>
                <c:pt idx="6">
                  <c:v>40</c:v>
                </c:pt>
                <c:pt idx="7">
                  <c:v>50.396841995794929</c:v>
                </c:pt>
                <c:pt idx="8">
                  <c:v>63.496042078727982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806.34947193271887</c:v>
                </c:pt>
                <c:pt idx="20">
                  <c:v>1015.9366732596477</c:v>
                </c:pt>
              </c:numCache>
            </c:numRef>
          </c:cat>
          <c:val>
            <c:numRef>
              <c:f>'PZ-EQL'!$F$37:$F$57</c:f>
              <c:numCache>
                <c:formatCode>0.0</c:formatCode>
                <c:ptCount val="21"/>
                <c:pt idx="0">
                  <c:v>-12.345999157693985</c:v>
                </c:pt>
                <c:pt idx="1">
                  <c:v>-8.722993568333079</c:v>
                </c:pt>
                <c:pt idx="2">
                  <c:v>-5.5444481723805259</c:v>
                </c:pt>
                <c:pt idx="3">
                  <c:v>-3.0980391997148637</c:v>
                </c:pt>
                <c:pt idx="4">
                  <c:v>-1.5307148968607773</c:v>
                </c:pt>
                <c:pt idx="5">
                  <c:v>-0.69552701729358191</c:v>
                </c:pt>
                <c:pt idx="6">
                  <c:v>-0.30479933113473656</c:v>
                </c:pt>
                <c:pt idx="7">
                  <c:v>-0.13356090516202457</c:v>
                </c:pt>
                <c:pt idx="8">
                  <c:v>-5.9919643237098086E-2</c:v>
                </c:pt>
                <c:pt idx="9">
                  <c:v>-2.7953414503357976E-2</c:v>
                </c:pt>
                <c:pt idx="10">
                  <c:v>-1.3690112444745495E-2</c:v>
                </c:pt>
                <c:pt idx="11">
                  <c:v>-7.0626961627411333E-3</c:v>
                </c:pt>
                <c:pt idx="12">
                  <c:v>-3.8283366298372812E-3</c:v>
                </c:pt>
                <c:pt idx="13">
                  <c:v>-2.1650601670302194E-3</c:v>
                </c:pt>
                <c:pt idx="14">
                  <c:v>-1.2659707105768803E-3</c:v>
                </c:pt>
                <c:pt idx="15">
                  <c:v>-7.5863561898614762E-4</c:v>
                </c:pt>
                <c:pt idx="16">
                  <c:v>-4.6247984163727551E-4</c:v>
                </c:pt>
                <c:pt idx="17">
                  <c:v>-2.8521973968764769E-4</c:v>
                </c:pt>
                <c:pt idx="18">
                  <c:v>-1.7724658895446055E-4</c:v>
                </c:pt>
                <c:pt idx="19">
                  <c:v>-1.1069373650229863E-4</c:v>
                </c:pt>
                <c:pt idx="20">
                  <c:v>-6.9349866137713434E-5</c:v>
                </c:pt>
              </c:numCache>
            </c:numRef>
          </c:val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'PZ-EQL'!$B$37:$B$57</c:f>
              <c:numCache>
                <c:formatCode>#,##0</c:formatCode>
                <c:ptCount val="21"/>
                <c:pt idx="0" formatCode="General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31.748021039363991</c:v>
                </c:pt>
                <c:pt idx="6">
                  <c:v>40</c:v>
                </c:pt>
                <c:pt idx="7">
                  <c:v>50.396841995794929</c:v>
                </c:pt>
                <c:pt idx="8">
                  <c:v>63.496042078727982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806.34947193271887</c:v>
                </c:pt>
                <c:pt idx="20">
                  <c:v>1015.9366732596477</c:v>
                </c:pt>
              </c:numCache>
            </c:numRef>
          </c:cat>
          <c:val>
            <c:numRef>
              <c:f>'PZ-EQL'!$G$37:$G$57</c:f>
              <c:numCache>
                <c:formatCode>0.0</c:formatCode>
                <c:ptCount val="21"/>
                <c:pt idx="0">
                  <c:v>21.342497508784685</c:v>
                </c:pt>
                <c:pt idx="1">
                  <c:v>20.884270258793251</c:v>
                </c:pt>
                <c:pt idx="2">
                  <c:v>19.942472261897212</c:v>
                </c:pt>
                <c:pt idx="3">
                  <c:v>18.207531935949905</c:v>
                </c:pt>
                <c:pt idx="4">
                  <c:v>15.500250478936534</c:v>
                </c:pt>
                <c:pt idx="5">
                  <c:v>11.925782333286062</c:v>
                </c:pt>
                <c:pt idx="6">
                  <c:v>7.7438446972098749</c:v>
                </c:pt>
                <c:pt idx="7">
                  <c:v>3.2971222064030914</c:v>
                </c:pt>
                <c:pt idx="8">
                  <c:v>-0.56419933554670854</c:v>
                </c:pt>
                <c:pt idx="9">
                  <c:v>-2.3444168272058317</c:v>
                </c:pt>
                <c:pt idx="10">
                  <c:v>-2.2109546662489974</c:v>
                </c:pt>
                <c:pt idx="11">
                  <c:v>-1.5832184521515593</c:v>
                </c:pt>
                <c:pt idx="12">
                  <c:v>-1.0454891970751987</c:v>
                </c:pt>
                <c:pt idx="13">
                  <c:v>-0.67176209588257763</c:v>
                </c:pt>
                <c:pt idx="14">
                  <c:v>-0.42710710263740026</c:v>
                </c:pt>
                <c:pt idx="15">
                  <c:v>-0.27032613791655891</c:v>
                </c:pt>
                <c:pt idx="16">
                  <c:v>-0.17072906712006031</c:v>
                </c:pt>
                <c:pt idx="17">
                  <c:v>-0.10770868586818949</c:v>
                </c:pt>
                <c:pt idx="18">
                  <c:v>-6.7910234727357022E-2</c:v>
                </c:pt>
                <c:pt idx="19">
                  <c:v>-4.2802823725907047E-2</c:v>
                </c:pt>
                <c:pt idx="20">
                  <c:v>-2.6972603730591516E-2</c:v>
                </c:pt>
              </c:numCache>
            </c:numRef>
          </c:val>
        </c:ser>
        <c:marker val="1"/>
        <c:axId val="74241152"/>
        <c:axId val="68362240"/>
      </c:lineChart>
      <c:catAx>
        <c:axId val="74241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Frequency - Hz</a:t>
                </a:r>
              </a:p>
            </c:rich>
          </c:tx>
          <c:layout>
            <c:manualLayout>
              <c:xMode val="edge"/>
              <c:yMode val="edge"/>
              <c:x val="0.41959798994974912"/>
              <c:y val="0.932693115283666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8362240"/>
        <c:crosses val="autoZero"/>
        <c:auto val="1"/>
        <c:lblAlgn val="ctr"/>
        <c:lblOffset val="100"/>
        <c:tickLblSkip val="2"/>
        <c:tickMarkSkip val="1"/>
      </c:catAx>
      <c:valAx>
        <c:axId val="68362240"/>
        <c:scaling>
          <c:orientation val="minMax"/>
          <c:max val="24"/>
          <c:min val="-2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Magnitude - dB</a:t>
                </a:r>
              </a:p>
            </c:rich>
          </c:tx>
          <c:layout>
            <c:manualLayout>
              <c:xMode val="edge"/>
              <c:yMode val="edge"/>
              <c:x val="1.2562814070351759E-2"/>
              <c:y val="0.4000004037956795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74241152"/>
        <c:crosses val="autoZero"/>
        <c:crossBetween val="midCat"/>
        <c:majorUnit val="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60301507537741"/>
          <c:y val="0.18461558651322443"/>
          <c:w val="0.27889447236180936"/>
          <c:h val="0.171154048051685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33" r="0.75000000000000033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28</xdr:row>
      <xdr:rowOff>123825</xdr:rowOff>
    </xdr:from>
    <xdr:to>
      <xdr:col>14</xdr:col>
      <xdr:colOff>542925</xdr:colOff>
      <xdr:row>59</xdr:row>
      <xdr:rowOff>57150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150" workbookViewId="0">
      <selection activeCell="K9" sqref="K9"/>
    </sheetView>
  </sheetViews>
  <sheetFormatPr defaultColWidth="8.7109375" defaultRowHeight="12.75"/>
  <cols>
    <col min="1" max="1" width="2.5703125" customWidth="1"/>
    <col min="2" max="2" width="8.7109375" customWidth="1"/>
    <col min="3" max="3" width="4.7109375" customWidth="1"/>
    <col min="4" max="4" width="10" customWidth="1"/>
    <col min="5" max="5" width="3.7109375" customWidth="1"/>
    <col min="6" max="6" width="8.7109375" customWidth="1"/>
    <col min="7" max="7" width="10" customWidth="1"/>
    <col min="8" max="8" width="3.7109375" customWidth="1"/>
    <col min="9" max="9" width="8.7109375" customWidth="1"/>
    <col min="10" max="10" width="9.7109375" customWidth="1"/>
    <col min="11" max="11" width="8.7109375" customWidth="1"/>
    <col min="12" max="12" width="3.7109375" customWidth="1"/>
    <col min="13" max="13" width="8.7109375" customWidth="1"/>
    <col min="14" max="14" width="9.5703125" customWidth="1"/>
  </cols>
  <sheetData>
    <row r="2" spans="2:15">
      <c r="B2" s="13" t="s">
        <v>56</v>
      </c>
      <c r="K2" s="27" t="s">
        <v>55</v>
      </c>
    </row>
    <row r="3" spans="2:15">
      <c r="B3" s="24" t="s">
        <v>37</v>
      </c>
    </row>
    <row r="4" spans="2:15">
      <c r="B4" s="62" t="s">
        <v>46</v>
      </c>
      <c r="D4" s="62"/>
    </row>
    <row r="5" spans="2:15">
      <c r="B5" s="13"/>
    </row>
    <row r="6" spans="2:15">
      <c r="B6" t="s">
        <v>64</v>
      </c>
      <c r="F6" s="21" t="s">
        <v>0</v>
      </c>
      <c r="G6" s="7"/>
      <c r="I6" t="s">
        <v>1</v>
      </c>
      <c r="M6" t="s">
        <v>2</v>
      </c>
    </row>
    <row r="7" spans="2:15" ht="15.75">
      <c r="B7" t="s">
        <v>65</v>
      </c>
      <c r="F7" s="61" t="s">
        <v>24</v>
      </c>
      <c r="G7" s="53">
        <v>70</v>
      </c>
      <c r="H7" t="s">
        <v>45</v>
      </c>
      <c r="I7" s="6" t="s">
        <v>3</v>
      </c>
      <c r="J7" s="9">
        <f>1000000/(2*PI()*J19*SQRT(J22*J24))</f>
        <v>67.016320536036076</v>
      </c>
      <c r="K7" s="4"/>
      <c r="M7" s="6" t="s">
        <v>3</v>
      </c>
      <c r="N7" s="9">
        <f>1000000/(2*PI()*N19*SQRT(N22*N24))</f>
        <v>73.329878413701366</v>
      </c>
      <c r="O7" s="4"/>
    </row>
    <row r="8" spans="2:15" ht="15.75">
      <c r="F8" s="61" t="s">
        <v>25</v>
      </c>
      <c r="G8" s="53">
        <v>1.2</v>
      </c>
      <c r="I8" s="1" t="s">
        <v>4</v>
      </c>
      <c r="J8" s="10">
        <f>J19*(SQRT(J22/J24))/(2*J19+J20)</f>
        <v>1.075087558808322</v>
      </c>
      <c r="M8" s="1" t="s">
        <v>4</v>
      </c>
      <c r="N8" s="10">
        <f>N19*(SQRT(N22/N24))/(2*N19+N20)</f>
        <v>2.1397134406994103</v>
      </c>
    </row>
    <row r="9" spans="2:15" ht="30.75">
      <c r="B9" s="15" t="s">
        <v>36</v>
      </c>
      <c r="C9" s="15"/>
      <c r="D9" s="15"/>
      <c r="F9" s="54" t="s">
        <v>26</v>
      </c>
      <c r="G9" s="51">
        <v>20</v>
      </c>
      <c r="H9" t="s">
        <v>45</v>
      </c>
      <c r="I9" s="1" t="s">
        <v>5</v>
      </c>
      <c r="J9" s="11">
        <f>1000000/(2*PI()*J21*SQRT(J24*J23))</f>
        <v>21.19242132977903</v>
      </c>
      <c r="M9" s="1" t="s">
        <v>5</v>
      </c>
      <c r="N9" s="11">
        <f>1000000/(2*PI()*N21*SQRT(N24*N23))</f>
        <v>21.163442076594798</v>
      </c>
    </row>
    <row r="10" spans="2:15" ht="30.75">
      <c r="B10" s="5" t="s">
        <v>19</v>
      </c>
      <c r="D10" t="s">
        <v>19</v>
      </c>
      <c r="F10" s="55" t="s">
        <v>27</v>
      </c>
      <c r="G10" s="52">
        <v>0.7</v>
      </c>
      <c r="I10" s="18" t="s">
        <v>6</v>
      </c>
      <c r="J10" s="19">
        <f>(J21*SQRT(J23/J24))/(2*J21+J20)</f>
        <v>0.70390789597970149</v>
      </c>
      <c r="K10" s="15"/>
      <c r="M10" s="18" t="s">
        <v>6</v>
      </c>
      <c r="N10" s="19">
        <f>(N21*SQRT(N23/N24))/(2*N21+N20)</f>
        <v>0.72815159228991178</v>
      </c>
      <c r="O10" s="15"/>
    </row>
    <row r="11" spans="2:15">
      <c r="B11" s="5" t="s">
        <v>20</v>
      </c>
      <c r="C11" s="4"/>
      <c r="D11" t="s">
        <v>21</v>
      </c>
      <c r="F11" s="38" t="s">
        <v>28</v>
      </c>
      <c r="G11" s="40">
        <v>100</v>
      </c>
      <c r="H11" t="s">
        <v>45</v>
      </c>
      <c r="I11" s="1" t="s">
        <v>8</v>
      </c>
      <c r="J11" s="11">
        <f>1000000/(PI()*J22*J19)</f>
        <v>26.525823848649225</v>
      </c>
      <c r="M11" s="1" t="s">
        <v>8</v>
      </c>
      <c r="N11" s="11">
        <f>1000000/(PI()*N22*N19)</f>
        <v>28.314346751804901</v>
      </c>
    </row>
    <row r="12" spans="2:15">
      <c r="B12" s="36" t="s">
        <v>22</v>
      </c>
      <c r="D12" s="36" t="s">
        <v>23</v>
      </c>
      <c r="I12" s="18" t="s">
        <v>9</v>
      </c>
      <c r="J12" s="20">
        <f>1000000/(PI()*J23*J21)</f>
        <v>26.525823848649225</v>
      </c>
      <c r="K12" s="23" t="s">
        <v>35</v>
      </c>
      <c r="M12" s="18" t="s">
        <v>9</v>
      </c>
      <c r="N12" s="20">
        <f>1000000/(PI()*N23*N21)</f>
        <v>28.568469411576974</v>
      </c>
      <c r="O12" s="23" t="s">
        <v>35</v>
      </c>
    </row>
    <row r="13" spans="2:15">
      <c r="I13" s="1" t="s">
        <v>10</v>
      </c>
      <c r="J13" s="12">
        <f>40*LOG(J7/J9)</f>
        <v>19.999999999999996</v>
      </c>
      <c r="K13" s="2"/>
      <c r="M13" s="1" t="s">
        <v>10</v>
      </c>
      <c r="N13" s="12">
        <f>40*LOG(N7/N9)</f>
        <v>21.587786441038208</v>
      </c>
      <c r="O13" s="2"/>
    </row>
    <row r="14" spans="2:15">
      <c r="B14" s="24" t="s">
        <v>62</v>
      </c>
      <c r="I14" s="1"/>
      <c r="J14" s="26"/>
      <c r="K14" s="2"/>
      <c r="M14" s="1"/>
      <c r="N14" s="26"/>
      <c r="O14" s="2"/>
    </row>
    <row r="15" spans="2:15">
      <c r="B15" s="24" t="s">
        <v>63</v>
      </c>
      <c r="F15" s="5" t="s">
        <v>40</v>
      </c>
      <c r="J15" t="s">
        <v>38</v>
      </c>
    </row>
    <row r="16" spans="2:15">
      <c r="E16" s="1"/>
      <c r="F16" s="5" t="s">
        <v>42</v>
      </c>
      <c r="G16" s="1"/>
      <c r="H16" s="1"/>
      <c r="J16" t="s">
        <v>39</v>
      </c>
      <c r="L16" s="3"/>
    </row>
    <row r="17" spans="2:15">
      <c r="B17" s="15" t="s">
        <v>11</v>
      </c>
      <c r="F17" s="15" t="s">
        <v>41</v>
      </c>
      <c r="G17" s="15"/>
    </row>
    <row r="18" spans="2:15">
      <c r="B18" s="8"/>
      <c r="C18" s="22" t="s">
        <v>34</v>
      </c>
      <c r="D18" s="17">
        <f>((G7/G9)-(G8/G10))/((G8/G10)-(G9/G7))</f>
        <v>1.2499999999999998</v>
      </c>
      <c r="F18" s="16" t="s">
        <v>43</v>
      </c>
      <c r="G18" s="25">
        <v>4.3</v>
      </c>
      <c r="I18" s="21" t="s">
        <v>12</v>
      </c>
      <c r="J18" s="8"/>
      <c r="K18" s="7"/>
      <c r="M18" s="21" t="s">
        <v>13</v>
      </c>
      <c r="N18" s="8"/>
      <c r="O18" s="7"/>
    </row>
    <row r="19" spans="2:15">
      <c r="C19" s="56" t="s">
        <v>14</v>
      </c>
      <c r="D19" s="57">
        <f>1000000/(2*PI()*G7*G11*(2*G8*(1+D18)))</f>
        <v>4.2104482299443218</v>
      </c>
      <c r="F19" s="14" t="s">
        <v>14</v>
      </c>
      <c r="G19" s="28">
        <f>D19*G$18</f>
        <v>18.104927388760583</v>
      </c>
      <c r="I19" s="39" t="s">
        <v>29</v>
      </c>
      <c r="J19" s="32">
        <v>10</v>
      </c>
      <c r="K19" s="29" t="s">
        <v>44</v>
      </c>
      <c r="M19" s="37" t="s">
        <v>29</v>
      </c>
      <c r="N19" s="34">
        <v>5.1100000000000003</v>
      </c>
      <c r="O19" s="29" t="s">
        <v>44</v>
      </c>
    </row>
    <row r="20" spans="2:15">
      <c r="C20" s="56" t="s">
        <v>15</v>
      </c>
      <c r="D20" s="57">
        <f>2*D18*D19</f>
        <v>10.526120574860803</v>
      </c>
      <c r="F20" s="14" t="s">
        <v>15</v>
      </c>
      <c r="G20" s="28">
        <f>D20*G$18</f>
        <v>45.262318471901452</v>
      </c>
      <c r="I20" s="37" t="s">
        <v>30</v>
      </c>
      <c r="J20" s="33">
        <v>27</v>
      </c>
      <c r="K20" s="30" t="s">
        <v>44</v>
      </c>
      <c r="M20" s="37" t="s">
        <v>30</v>
      </c>
      <c r="N20" s="35">
        <v>2.15</v>
      </c>
      <c r="O20" s="30" t="s">
        <v>44</v>
      </c>
    </row>
    <row r="21" spans="2:15">
      <c r="C21" s="56" t="s">
        <v>16</v>
      </c>
      <c r="D21" s="57">
        <f>D19*(G7/G9)^2</f>
        <v>51.577990816817945</v>
      </c>
      <c r="F21" s="14" t="s">
        <v>16</v>
      </c>
      <c r="G21" s="28">
        <f>D21*G$18</f>
        <v>221.78536051231714</v>
      </c>
      <c r="I21" s="37" t="s">
        <v>31</v>
      </c>
      <c r="J21" s="33">
        <v>100</v>
      </c>
      <c r="K21" s="30" t="s">
        <v>44</v>
      </c>
      <c r="M21" s="37" t="s">
        <v>31</v>
      </c>
      <c r="N21" s="35">
        <v>61.9</v>
      </c>
      <c r="O21" s="30" t="s">
        <v>44</v>
      </c>
    </row>
    <row r="22" spans="2:15">
      <c r="C22" s="56" t="s">
        <v>17</v>
      </c>
      <c r="D22" s="58">
        <f>G11*(2*G8*(1+D18))^2</f>
        <v>2915.9999999999991</v>
      </c>
      <c r="F22" s="14" t="s">
        <v>17</v>
      </c>
      <c r="G22" s="12">
        <f>D22/G$18</f>
        <v>678.13953488372078</v>
      </c>
      <c r="I22" s="37" t="s">
        <v>32</v>
      </c>
      <c r="J22" s="42">
        <v>1200</v>
      </c>
      <c r="K22" s="30" t="s">
        <v>47</v>
      </c>
      <c r="M22" s="37" t="s">
        <v>32</v>
      </c>
      <c r="N22" s="44">
        <v>2200</v>
      </c>
      <c r="O22" s="30" t="s">
        <v>47</v>
      </c>
    </row>
    <row r="23" spans="2:15">
      <c r="C23" s="56" t="s">
        <v>18</v>
      </c>
      <c r="D23" s="58">
        <f>D22*(G9/G7)^2</f>
        <v>238.04081632653052</v>
      </c>
      <c r="F23" s="14" t="s">
        <v>18</v>
      </c>
      <c r="G23" s="12">
        <f>D23/G$18</f>
        <v>55.358329378262916</v>
      </c>
      <c r="I23" s="37" t="s">
        <v>33</v>
      </c>
      <c r="J23" s="42">
        <v>120</v>
      </c>
      <c r="K23" s="30" t="s">
        <v>47</v>
      </c>
      <c r="M23" s="37" t="s">
        <v>33</v>
      </c>
      <c r="N23" s="44">
        <v>180</v>
      </c>
      <c r="O23" s="30" t="s">
        <v>47</v>
      </c>
    </row>
    <row r="24" spans="2:15">
      <c r="B24" s="15"/>
      <c r="C24" s="59" t="s">
        <v>7</v>
      </c>
      <c r="D24" s="60">
        <f>G11</f>
        <v>100</v>
      </c>
      <c r="F24" s="18" t="s">
        <v>7</v>
      </c>
      <c r="G24" s="41">
        <f>G11/G$18</f>
        <v>23.255813953488374</v>
      </c>
      <c r="I24" s="38" t="s">
        <v>28</v>
      </c>
      <c r="J24" s="43">
        <v>47</v>
      </c>
      <c r="K24" s="31" t="s">
        <v>47</v>
      </c>
      <c r="M24" s="38" t="s">
        <v>28</v>
      </c>
      <c r="N24" s="45">
        <v>82</v>
      </c>
      <c r="O24" s="31" t="s">
        <v>47</v>
      </c>
    </row>
    <row r="25" spans="2:15">
      <c r="C25" s="1" t="s">
        <v>10</v>
      </c>
      <c r="D25" s="12">
        <f>40*LOG(G7/G9)</f>
        <v>21.762721774011027</v>
      </c>
      <c r="F25" s="5"/>
      <c r="G25" s="5"/>
      <c r="I25" s="5"/>
      <c r="J25" s="5"/>
      <c r="K25" s="5"/>
      <c r="L25" s="5"/>
      <c r="M25" s="5"/>
      <c r="N25" s="5"/>
      <c r="O25" s="5"/>
    </row>
    <row r="27" spans="2:15">
      <c r="B27" t="s">
        <v>61</v>
      </c>
    </row>
    <row r="30" spans="2:15">
      <c r="B30" t="s">
        <v>58</v>
      </c>
    </row>
    <row r="31" spans="2:15">
      <c r="B31" t="s">
        <v>59</v>
      </c>
    </row>
    <row r="32" spans="2:15">
      <c r="B32" t="s">
        <v>60</v>
      </c>
    </row>
    <row r="34" spans="2:8">
      <c r="D34" s="49" t="s">
        <v>50</v>
      </c>
      <c r="E34" s="1"/>
      <c r="F34" s="1" t="s">
        <v>52</v>
      </c>
    </row>
    <row r="35" spans="2:8">
      <c r="B35" s="48" t="s">
        <v>54</v>
      </c>
      <c r="C35" s="48"/>
      <c r="D35" s="49" t="s">
        <v>51</v>
      </c>
      <c r="E35" s="1"/>
      <c r="F35" s="1" t="s">
        <v>53</v>
      </c>
      <c r="H35" s="1" t="s">
        <v>57</v>
      </c>
    </row>
    <row r="36" spans="2:8">
      <c r="B36" s="18" t="s">
        <v>48</v>
      </c>
      <c r="C36" s="15"/>
      <c r="D36" s="50" t="s">
        <v>49</v>
      </c>
      <c r="E36" s="18"/>
      <c r="F36" s="18" t="s">
        <v>49</v>
      </c>
      <c r="G36" s="18" t="s">
        <v>49</v>
      </c>
      <c r="H36" s="15"/>
    </row>
    <row r="37" spans="2:8">
      <c r="B37" s="21">
        <v>10</v>
      </c>
      <c r="C37" s="7"/>
      <c r="D37" s="12">
        <f t="shared" ref="D37:D57" si="0">(40*LOG(B37/$G$7))-10*LOG(((((B37/$G$7)^2)-1)^2)+((B37/($G$7*$G$8))^2))</f>
        <v>-33.68849666647867</v>
      </c>
      <c r="F37" s="47">
        <f t="shared" ref="F37:F57" si="1">40*LOG(B37/$G$9)-10*LOG(((((B37/$G$9)^2)-1)^2)+((B37/($G$9*$G$10))^2))</f>
        <v>-12.345999157693985</v>
      </c>
      <c r="G37" s="47">
        <f t="shared" ref="G37:G57" si="2">F37-D37</f>
        <v>21.342497508784685</v>
      </c>
    </row>
    <row r="38" spans="2:8">
      <c r="B38" s="46">
        <f t="shared" ref="B38:B57" si="3">B37*2^(1/3)</f>
        <v>12.599210498948732</v>
      </c>
      <c r="D38" s="12">
        <f t="shared" si="0"/>
        <v>-29.607263827126328</v>
      </c>
      <c r="F38" s="47">
        <f t="shared" si="1"/>
        <v>-8.722993568333079</v>
      </c>
      <c r="G38" s="47">
        <f t="shared" si="2"/>
        <v>20.884270258793251</v>
      </c>
      <c r="H38" s="1"/>
    </row>
    <row r="39" spans="2:8">
      <c r="B39" s="46">
        <f t="shared" si="3"/>
        <v>15.874010519681995</v>
      </c>
      <c r="D39" s="12">
        <f t="shared" si="0"/>
        <v>-25.486920434277739</v>
      </c>
      <c r="F39" s="47">
        <f t="shared" si="1"/>
        <v>-5.5444481723805259</v>
      </c>
      <c r="G39" s="47">
        <f t="shared" si="2"/>
        <v>19.942472261897212</v>
      </c>
    </row>
    <row r="40" spans="2:8">
      <c r="B40" s="46">
        <f t="shared" si="3"/>
        <v>20</v>
      </c>
      <c r="D40" s="12">
        <f t="shared" si="0"/>
        <v>-21.305571135664771</v>
      </c>
      <c r="F40" s="47">
        <f t="shared" si="1"/>
        <v>-3.0980391997148637</v>
      </c>
      <c r="G40" s="47">
        <f t="shared" si="2"/>
        <v>18.207531935949905</v>
      </c>
    </row>
    <row r="41" spans="2:8">
      <c r="B41" s="46">
        <f t="shared" si="3"/>
        <v>25.198420997897465</v>
      </c>
      <c r="D41" s="12">
        <f t="shared" si="0"/>
        <v>-17.030965375797312</v>
      </c>
      <c r="F41" s="47">
        <f t="shared" si="1"/>
        <v>-1.5307148968607773</v>
      </c>
      <c r="G41" s="47">
        <f t="shared" si="2"/>
        <v>15.500250478936534</v>
      </c>
    </row>
    <row r="42" spans="2:8">
      <c r="B42" s="46">
        <f t="shared" si="3"/>
        <v>31.748021039363991</v>
      </c>
      <c r="D42" s="12">
        <f t="shared" si="0"/>
        <v>-12.621309350579644</v>
      </c>
      <c r="F42" s="47">
        <f t="shared" si="1"/>
        <v>-0.69552701729358191</v>
      </c>
      <c r="G42" s="47">
        <f t="shared" si="2"/>
        <v>11.925782333286062</v>
      </c>
    </row>
    <row r="43" spans="2:8">
      <c r="B43" s="46">
        <f t="shared" si="3"/>
        <v>40</v>
      </c>
      <c r="D43" s="12">
        <f t="shared" si="0"/>
        <v>-8.0486440283446115</v>
      </c>
      <c r="F43" s="47">
        <f t="shared" si="1"/>
        <v>-0.30479933113473656</v>
      </c>
      <c r="G43" s="47">
        <f t="shared" si="2"/>
        <v>7.7438446972098749</v>
      </c>
    </row>
    <row r="44" spans="2:8">
      <c r="B44" s="46">
        <f t="shared" si="3"/>
        <v>50.396841995794929</v>
      </c>
      <c r="D44" s="12">
        <f t="shared" si="0"/>
        <v>-3.430683111565116</v>
      </c>
      <c r="F44" s="47">
        <f t="shared" si="1"/>
        <v>-0.13356090516202457</v>
      </c>
      <c r="G44" s="47">
        <f t="shared" si="2"/>
        <v>3.2971222064030914</v>
      </c>
    </row>
    <row r="45" spans="2:8">
      <c r="B45" s="46">
        <f t="shared" si="3"/>
        <v>63.496042078727982</v>
      </c>
      <c r="D45" s="12">
        <f t="shared" si="0"/>
        <v>0.50427969230961045</v>
      </c>
      <c r="F45" s="47">
        <f t="shared" si="1"/>
        <v>-5.9919643237098086E-2</v>
      </c>
      <c r="G45" s="47">
        <f t="shared" si="2"/>
        <v>-0.56419933554670854</v>
      </c>
    </row>
    <row r="46" spans="2:8">
      <c r="B46" s="46">
        <f t="shared" si="3"/>
        <v>80</v>
      </c>
      <c r="D46" s="12">
        <f t="shared" si="0"/>
        <v>2.3164634127024737</v>
      </c>
      <c r="F46" s="47">
        <f t="shared" si="1"/>
        <v>-2.7953414503357976E-2</v>
      </c>
      <c r="G46" s="47">
        <f t="shared" si="2"/>
        <v>-2.3444168272058317</v>
      </c>
    </row>
    <row r="47" spans="2:8">
      <c r="B47" s="46">
        <f t="shared" si="3"/>
        <v>100.79368399158986</v>
      </c>
      <c r="D47" s="12">
        <f t="shared" si="0"/>
        <v>2.1972645538042519</v>
      </c>
      <c r="F47" s="47">
        <f t="shared" si="1"/>
        <v>-1.3690112444745495E-2</v>
      </c>
      <c r="G47" s="47">
        <f t="shared" si="2"/>
        <v>-2.2109546662489974</v>
      </c>
    </row>
    <row r="48" spans="2:8">
      <c r="B48" s="46">
        <f t="shared" si="3"/>
        <v>126.99208415745596</v>
      </c>
      <c r="D48" s="12">
        <f t="shared" si="0"/>
        <v>1.5761557559888182</v>
      </c>
      <c r="F48" s="47">
        <f t="shared" si="1"/>
        <v>-7.0626961627411333E-3</v>
      </c>
      <c r="G48" s="47">
        <f t="shared" si="2"/>
        <v>-1.5832184521515593</v>
      </c>
    </row>
    <row r="49" spans="2:7">
      <c r="B49" s="46">
        <f t="shared" si="3"/>
        <v>160</v>
      </c>
      <c r="D49" s="12">
        <f t="shared" si="0"/>
        <v>1.0416608604453614</v>
      </c>
      <c r="F49" s="47">
        <f t="shared" si="1"/>
        <v>-3.8283366298372812E-3</v>
      </c>
      <c r="G49" s="47">
        <f t="shared" si="2"/>
        <v>-1.0454891970751987</v>
      </c>
    </row>
    <row r="50" spans="2:7">
      <c r="B50" s="46">
        <f t="shared" si="3"/>
        <v>201.58736798317972</v>
      </c>
      <c r="D50" s="12">
        <f t="shared" si="0"/>
        <v>0.66959703571554741</v>
      </c>
      <c r="F50" s="47">
        <f t="shared" si="1"/>
        <v>-2.1650601670302194E-3</v>
      </c>
      <c r="G50" s="47">
        <f t="shared" si="2"/>
        <v>-0.67176209588257763</v>
      </c>
    </row>
    <row r="51" spans="2:7">
      <c r="B51" s="46">
        <f t="shared" si="3"/>
        <v>253.98416831491193</v>
      </c>
      <c r="D51" s="12">
        <f t="shared" si="0"/>
        <v>0.42584113192682338</v>
      </c>
      <c r="F51" s="47">
        <f t="shared" si="1"/>
        <v>-1.2659707105768803E-3</v>
      </c>
      <c r="G51" s="47">
        <f t="shared" si="2"/>
        <v>-0.42710710263740026</v>
      </c>
    </row>
    <row r="52" spans="2:7">
      <c r="B52" s="46">
        <f t="shared" si="3"/>
        <v>320</v>
      </c>
      <c r="D52" s="12">
        <f t="shared" si="0"/>
        <v>0.26956750229757276</v>
      </c>
      <c r="F52" s="47">
        <f t="shared" si="1"/>
        <v>-7.5863561898614762E-4</v>
      </c>
      <c r="G52" s="47">
        <f t="shared" si="2"/>
        <v>-0.27032613791655891</v>
      </c>
    </row>
    <row r="53" spans="2:7">
      <c r="B53" s="46">
        <f t="shared" si="3"/>
        <v>403.17473596635944</v>
      </c>
      <c r="D53" s="12">
        <f t="shared" si="0"/>
        <v>0.17026658727842303</v>
      </c>
      <c r="F53" s="47">
        <f t="shared" si="1"/>
        <v>-4.6247984163727551E-4</v>
      </c>
      <c r="G53" s="47">
        <f t="shared" si="2"/>
        <v>-0.17072906712006031</v>
      </c>
    </row>
    <row r="54" spans="2:7">
      <c r="B54" s="46">
        <f t="shared" si="3"/>
        <v>507.96833662982385</v>
      </c>
      <c r="D54" s="12">
        <f t="shared" si="0"/>
        <v>0.10742346612850184</v>
      </c>
      <c r="F54" s="47">
        <f t="shared" si="1"/>
        <v>-2.8521973968764769E-4</v>
      </c>
      <c r="G54" s="47">
        <f t="shared" si="2"/>
        <v>-0.10770868586818949</v>
      </c>
    </row>
    <row r="55" spans="2:7">
      <c r="B55" s="46">
        <f t="shared" si="3"/>
        <v>640</v>
      </c>
      <c r="D55" s="12">
        <f t="shared" si="0"/>
        <v>6.7732988138402561E-2</v>
      </c>
      <c r="F55" s="47">
        <f t="shared" si="1"/>
        <v>-1.7724658895446055E-4</v>
      </c>
      <c r="G55" s="47">
        <f t="shared" si="2"/>
        <v>-6.7910234727357022E-2</v>
      </c>
    </row>
    <row r="56" spans="2:7">
      <c r="B56" s="46">
        <f t="shared" si="3"/>
        <v>806.34947193271887</v>
      </c>
      <c r="D56" s="12">
        <f t="shared" si="0"/>
        <v>4.2692129989404748E-2</v>
      </c>
      <c r="F56" s="47">
        <f t="shared" si="1"/>
        <v>-1.1069373650229863E-4</v>
      </c>
      <c r="G56" s="47">
        <f t="shared" si="2"/>
        <v>-4.2802823725907047E-2</v>
      </c>
    </row>
    <row r="57" spans="2:7">
      <c r="B57" s="46">
        <f t="shared" si="3"/>
        <v>1015.9366732596477</v>
      </c>
      <c r="D57" s="12">
        <f t="shared" si="0"/>
        <v>2.6903253864453802E-2</v>
      </c>
      <c r="F57" s="47">
        <f t="shared" si="1"/>
        <v>-6.9349866137713434E-5</v>
      </c>
      <c r="G57" s="47">
        <f t="shared" si="2"/>
        <v>-2.6972603730591516E-2</v>
      </c>
    </row>
    <row r="58" spans="2:7">
      <c r="B58" s="46"/>
      <c r="D58" s="26"/>
      <c r="F58" s="47"/>
      <c r="G58" s="47"/>
    </row>
    <row r="59" spans="2:7">
      <c r="B59" s="46"/>
      <c r="D59" s="26"/>
      <c r="F59" s="47"/>
      <c r="G59" s="47"/>
    </row>
    <row r="60" spans="2:7">
      <c r="B60" s="46"/>
      <c r="D60" s="26"/>
      <c r="F60" s="47"/>
      <c r="G60" s="47"/>
    </row>
    <row r="61" spans="2:7">
      <c r="B61" s="46"/>
      <c r="D61" s="26"/>
      <c r="F61" s="47"/>
      <c r="G61" s="47"/>
    </row>
    <row r="62" spans="2:7">
      <c r="B62" s="46"/>
      <c r="D62" s="26"/>
      <c r="F62" s="47"/>
      <c r="G62" s="47"/>
    </row>
    <row r="63" spans="2:7">
      <c r="B63" s="46"/>
      <c r="D63" s="26"/>
      <c r="F63" s="47"/>
      <c r="G63" s="47"/>
    </row>
  </sheetData>
  <phoneticPr fontId="0" type="noConversion"/>
  <printOptions gridLinesSet="0"/>
  <pageMargins left="0.5" right="0" top="1" bottom="1" header="0.5" footer="0.5"/>
  <pageSetup orientation="landscape" horizontalDpi="300" verticalDpi="4294967292" r:id="rId1"/>
  <headerFooter alignWithMargins="0">
    <oddHeader>&amp;CLNKWITZ LAB</oddHeader>
    <oddFooter>&amp;L&amp;D  &amp;T  &amp;R&amp;F</oddFoot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PZ-EQL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Jonny Lindgren</cp:lastModifiedBy>
  <dcterms:created xsi:type="dcterms:W3CDTF">2000-10-22T17:27:57Z</dcterms:created>
  <dcterms:modified xsi:type="dcterms:W3CDTF">2014-11-28T16:39:39Z</dcterms:modified>
</cp:coreProperties>
</file>